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haracteristics" sheetId="1" r:id="rId1"/>
    <sheet name="Performance" sheetId="2" r:id="rId2"/>
    <sheet name="Notes" sheetId="3" r:id="rId3"/>
  </sheets>
  <definedNames>
    <definedName name="_xlnm._FilterDatabase" localSheetId="0" hidden="1">Characteristics!$A$1:$O$41</definedName>
    <definedName name="_xlnm._FilterDatabase" localSheetId="1" hidden="1">Performance!$A$1:$I$41</definedName>
  </definedNames>
  <calcPr calcId="124519"/>
</workbook>
</file>

<file path=xl/calcChain.xml><?xml version="1.0" encoding="utf-8"?>
<calcChain xmlns="http://schemas.openxmlformats.org/spreadsheetml/2006/main">
  <c r="B41" i="2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<sst xmlns="http://schemas.openxmlformats.org/spreadsheetml/2006/main" count="191" uniqueCount="117">
  <si>
    <t>Name</t>
  </si>
  <si>
    <t>Sector</t>
  </si>
  <si>
    <t>Price</t>
  </si>
  <si>
    <t>Dividend Yield</t>
  </si>
  <si>
    <t>Years of Dividend Increases</t>
  </si>
  <si>
    <t>1-Year Dividend Growth</t>
  </si>
  <si>
    <t>5-Year Dividend Growth (Annualized)</t>
  </si>
  <si>
    <t>Dividends Per Share (TTM)</t>
  </si>
  <si>
    <t>Market Cap ($M)</t>
  </si>
  <si>
    <t>Trailing P/E Ratio</t>
  </si>
  <si>
    <t>Payout Ratio</t>
  </si>
  <si>
    <t>Beta</t>
  </si>
  <si>
    <t>52-Week High</t>
  </si>
  <si>
    <t>52-Week Low</t>
  </si>
  <si>
    <t>Ticker</t>
  </si>
  <si>
    <t>ABBV</t>
  </si>
  <si>
    <t>ABM</t>
  </si>
  <si>
    <t>ABT</t>
  </si>
  <si>
    <t>AWR</t>
  </si>
  <si>
    <t>BDX</t>
  </si>
  <si>
    <t>BKH</t>
  </si>
  <si>
    <t>CBSH</t>
  </si>
  <si>
    <t>CINF</t>
  </si>
  <si>
    <t>CL</t>
  </si>
  <si>
    <t>CWT</t>
  </si>
  <si>
    <t>DOV</t>
  </si>
  <si>
    <t>EMR</t>
  </si>
  <si>
    <t>FMCB</t>
  </si>
  <si>
    <t>FRT</t>
  </si>
  <si>
    <t>GPC</t>
  </si>
  <si>
    <t>GWW</t>
  </si>
  <si>
    <t>HRL</t>
  </si>
  <si>
    <t>JNJ</t>
  </si>
  <si>
    <t>KMB</t>
  </si>
  <si>
    <t>KO</t>
  </si>
  <si>
    <t>LANC</t>
  </si>
  <si>
    <t>LEG</t>
  </si>
  <si>
    <t>LOW</t>
  </si>
  <si>
    <t>MMM</t>
  </si>
  <si>
    <t>NDSN</t>
  </si>
  <si>
    <t>NWN</t>
  </si>
  <si>
    <t>PEP</t>
  </si>
  <si>
    <t>PG</t>
  </si>
  <si>
    <t>PPG</t>
  </si>
  <si>
    <t>PH</t>
  </si>
  <si>
    <t>SCL</t>
  </si>
  <si>
    <t>SJW</t>
  </si>
  <si>
    <t>SWK</t>
  </si>
  <si>
    <t>TGT</t>
  </si>
  <si>
    <t>TR</t>
  </si>
  <si>
    <t>MO</t>
  </si>
  <si>
    <t>FUL</t>
  </si>
  <si>
    <t>SYY</t>
  </si>
  <si>
    <t>UVV</t>
  </si>
  <si>
    <t>NFG</t>
  </si>
  <si>
    <t>Healthcare</t>
  </si>
  <si>
    <t>Industrials</t>
  </si>
  <si>
    <t>Utilities</t>
  </si>
  <si>
    <t>Financial Services</t>
  </si>
  <si>
    <t>Consumer Defensive</t>
  </si>
  <si>
    <t>Real Estate</t>
  </si>
  <si>
    <t>Consumer Cyclical</t>
  </si>
  <si>
    <t>Basic Materials</t>
  </si>
  <si>
    <t>Energy</t>
  </si>
  <si>
    <t>N/A</t>
  </si>
  <si>
    <t>One Month Price Return</t>
  </si>
  <si>
    <t>Three Month Price Return</t>
  </si>
  <si>
    <t>Six Month Price Return</t>
  </si>
  <si>
    <t>Year-To-Date Price Return</t>
  </si>
  <si>
    <t>One Year Price Return</t>
  </si>
  <si>
    <t>Two Year Price Return</t>
  </si>
  <si>
    <t>Five Year Price Return</t>
  </si>
  <si>
    <t>Notes</t>
  </si>
  <si>
    <t>Data Provided by IEX Cloud</t>
  </si>
  <si>
    <t>Data updated on 2022-03-27</t>
  </si>
  <si>
    <t>Abbvie Inc</t>
  </si>
  <si>
    <t>ABM Industries Inc.</t>
  </si>
  <si>
    <t>Abbott Laboratories</t>
  </si>
  <si>
    <t>American States Water Co.</t>
  </si>
  <si>
    <t>Becton, Dickinson And Co.</t>
  </si>
  <si>
    <t>Black Hills Corporation</t>
  </si>
  <si>
    <t>Commerce Bancshares, Inc.</t>
  </si>
  <si>
    <t>Cincinnati Financial Corp.</t>
  </si>
  <si>
    <t>Colgate-Palmolive Co.</t>
  </si>
  <si>
    <t>California Water Service Group</t>
  </si>
  <si>
    <t>Dover Corp.</t>
  </si>
  <si>
    <t>Emerson Electric Co.</t>
  </si>
  <si>
    <t>Farmers &amp; Merchants Bancorp</t>
  </si>
  <si>
    <t>Federal Realty Investment Trust.</t>
  </si>
  <si>
    <t>Genuine Parts Co.</t>
  </si>
  <si>
    <t>W.W. Grainger Inc.</t>
  </si>
  <si>
    <t>Hormel Foods Corp.</t>
  </si>
  <si>
    <t>Johnson &amp; Johnson</t>
  </si>
  <si>
    <t>Kimberly-Clark Corp.</t>
  </si>
  <si>
    <t>Coca-Cola Co</t>
  </si>
  <si>
    <t>Lancaster Colony Corp.</t>
  </si>
  <si>
    <t>Leggett &amp; Platt, Inc.</t>
  </si>
  <si>
    <t>Lowe`s Cos., Inc.</t>
  </si>
  <si>
    <t>3M Co.</t>
  </si>
  <si>
    <t>Nordson Corp.</t>
  </si>
  <si>
    <t>Northwest Natural Holding Co</t>
  </si>
  <si>
    <t>PepsiCo Inc</t>
  </si>
  <si>
    <t>Procter &amp; Gamble Co.</t>
  </si>
  <si>
    <t>PPG Industries, Inc.</t>
  </si>
  <si>
    <t>Parker-Hannifin Corp.</t>
  </si>
  <si>
    <t>Stepan Co.</t>
  </si>
  <si>
    <t>SJW Group</t>
  </si>
  <si>
    <t>Stanley Black &amp; Decker Inc</t>
  </si>
  <si>
    <t>Target Corp</t>
  </si>
  <si>
    <t>Tootsie Roll Industries, Inc.</t>
  </si>
  <si>
    <t>Altria Group Inc.</t>
  </si>
  <si>
    <t>H.B. Fuller Company</t>
  </si>
  <si>
    <t>Sysco Corp.</t>
  </si>
  <si>
    <t>Universal Corp.</t>
  </si>
  <si>
    <t>National Fuel Gas Co.</t>
  </si>
  <si>
    <t>Last Update: April 2022</t>
  </si>
  <si>
    <t>Source: Finasko.Com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</si>
</sst>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F8071"/>
        <bgColor indexed="64"/>
      </patternFill>
    </fill>
    <fill>
      <patternFill patternType="solid">
        <fgColor rgb="FFDADAD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/>
    <xf numFmtId="17" fontId="4" fillId="0" borderId="0" xfId="0" applyNumberFormat="1" applyFont="1"/>
    <xf numFmtId="0" fontId="4" fillId="0" borderId="0" xfId="0" applyFont="1"/>
    <xf numFmtId="0" fontId="3" fillId="3" borderId="4" xfId="0" applyFont="1" applyFill="1" applyBorder="1" applyAlignment="1">
      <alignment wrapText="1"/>
    </xf>
    <xf numFmtId="0" fontId="3" fillId="3" borderId="3" xfId="0" applyFont="1" applyFill="1" applyBorder="1"/>
  </cellXfs>
  <cellStyles count="1">
    <cellStyle name="Normal" xfId="0" builtinId="0"/>
  </cellStyles>
  <dxfs count="26">
    <dxf>
      <numFmt numFmtId="164" formatCode="\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\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6" formatCode="\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\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\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/>
      </font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3F807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3F807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9" sqref="F19"/>
    </sheetView>
  </sheetViews>
  <sheetFormatPr defaultRowHeight="15"/>
  <cols>
    <col min="1" max="1" width="25.7109375" customWidth="1"/>
    <col min="2" max="2" width="45.7109375" customWidth="1"/>
    <col min="3" max="3" width="25.7109375" customWidth="1"/>
    <col min="4" max="4" width="10.7109375" customWidth="1"/>
    <col min="5" max="5" width="18.7109375" customWidth="1"/>
    <col min="6" max="6" width="25.7109375" customWidth="1"/>
    <col min="7" max="7" width="34.7109375" customWidth="1"/>
    <col min="8" max="8" width="30.5703125" customWidth="1"/>
    <col min="9" max="9" width="31.42578125" customWidth="1"/>
    <col min="10" max="10" width="22.7109375" customWidth="1"/>
    <col min="11" max="11" width="20.7109375" customWidth="1"/>
    <col min="12" max="15" width="15.7109375" customWidth="1"/>
  </cols>
  <sheetData>
    <row r="1" spans="1:15" ht="15.75" thickBot="1">
      <c r="A1" s="1" t="s">
        <v>14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5.75" thickBot="1">
      <c r="A2" s="1" t="s">
        <v>50</v>
      </c>
      <c r="B2" s="3" t="s">
        <v>110</v>
      </c>
      <c r="C2" t="s">
        <v>59</v>
      </c>
      <c r="D2">
        <v>53.62</v>
      </c>
      <c r="E2">
        <v>6.7139127191346515E-2</v>
      </c>
      <c r="F2">
        <v>52</v>
      </c>
      <c r="G2">
        <v>4.6511627906976827E-2</v>
      </c>
      <c r="H2">
        <v>8.0892578340571841E-2</v>
      </c>
      <c r="I2">
        <v>3.4675110472747761</v>
      </c>
      <c r="J2">
        <v>97441.337606000001</v>
      </c>
      <c r="K2">
        <v>39.545997404886371</v>
      </c>
      <c r="L2">
        <v>2.587694811399087</v>
      </c>
      <c r="M2">
        <v>0.33241256863546897</v>
      </c>
      <c r="N2">
        <v>53.64</v>
      </c>
      <c r="O2">
        <v>41.02</v>
      </c>
    </row>
    <row r="3" spans="1:15" ht="15.75" thickBot="1">
      <c r="A3" s="1" t="s">
        <v>53</v>
      </c>
      <c r="B3" s="3" t="s">
        <v>113</v>
      </c>
      <c r="C3" t="s">
        <v>59</v>
      </c>
      <c r="D3">
        <v>57.57</v>
      </c>
      <c r="E3">
        <v>5.419489317352788E-2</v>
      </c>
      <c r="F3">
        <v>50</v>
      </c>
      <c r="G3">
        <v>1.2987012987013101E-2</v>
      </c>
      <c r="H3">
        <v>7.6316922514810814E-2</v>
      </c>
      <c r="I3">
        <v>3.0440304652360708</v>
      </c>
      <c r="J3">
        <v>1416.698852</v>
      </c>
      <c r="K3">
        <v>14.14322790022762</v>
      </c>
      <c r="L3">
        <v>0.75722150876519179</v>
      </c>
      <c r="M3">
        <v>0.40982069763473811</v>
      </c>
      <c r="N3">
        <v>58.36</v>
      </c>
      <c r="O3">
        <v>45.42</v>
      </c>
    </row>
    <row r="4" spans="1:15" ht="15.75" thickBot="1">
      <c r="A4" s="1" t="s">
        <v>36</v>
      </c>
      <c r="B4" s="7" t="s">
        <v>96</v>
      </c>
      <c r="C4" t="s">
        <v>61</v>
      </c>
      <c r="D4">
        <v>35.97</v>
      </c>
      <c r="E4">
        <v>4.6705587989991658E-2</v>
      </c>
      <c r="F4">
        <v>50</v>
      </c>
      <c r="G4">
        <v>4.9999999999999822E-2</v>
      </c>
      <c r="H4">
        <v>3.1310306477545069E-2</v>
      </c>
      <c r="I4">
        <v>1.653220807980786</v>
      </c>
      <c r="J4">
        <v>4810.8711730000005</v>
      </c>
      <c r="K4">
        <v>11.95544526098409</v>
      </c>
      <c r="L4">
        <v>0.56232000271455307</v>
      </c>
      <c r="M4">
        <v>0.97281136191210005</v>
      </c>
      <c r="N4">
        <v>56.92</v>
      </c>
      <c r="O4">
        <v>34.47</v>
      </c>
    </row>
    <row r="5" spans="1:15" ht="15.75" thickBot="1">
      <c r="A5" s="1" t="s">
        <v>38</v>
      </c>
      <c r="B5" s="7" t="s">
        <v>98</v>
      </c>
      <c r="C5" t="s">
        <v>56</v>
      </c>
      <c r="D5">
        <v>150.46</v>
      </c>
      <c r="E5">
        <v>3.9611856971952679E-2</v>
      </c>
      <c r="F5">
        <v>64</v>
      </c>
      <c r="G5">
        <v>6.7567567567567988E-3</v>
      </c>
      <c r="H5">
        <v>4.8647873159884947E-2</v>
      </c>
      <c r="I5">
        <v>5.852811519594538</v>
      </c>
      <c r="J5">
        <v>85637.604825999995</v>
      </c>
      <c r="K5">
        <v>14.46336848949502</v>
      </c>
      <c r="L5">
        <v>0.57834105924847223</v>
      </c>
      <c r="M5">
        <v>0.62886680755010504</v>
      </c>
      <c r="N5">
        <v>202.24</v>
      </c>
      <c r="O5">
        <v>139.74</v>
      </c>
    </row>
    <row r="6" spans="1:15" ht="15.75" thickBot="1">
      <c r="A6" s="1" t="s">
        <v>33</v>
      </c>
      <c r="B6" s="4" t="s">
        <v>93</v>
      </c>
      <c r="C6" t="s">
        <v>59</v>
      </c>
      <c r="D6">
        <v>120.28</v>
      </c>
      <c r="E6">
        <v>3.8576654472896571E-2</v>
      </c>
      <c r="F6">
        <v>50</v>
      </c>
      <c r="G6">
        <v>1.754385964912264E-2</v>
      </c>
      <c r="H6">
        <v>3.6423498371622509E-2</v>
      </c>
      <c r="I6">
        <v>4.5215964543615481</v>
      </c>
      <c r="J6">
        <v>40525.745667000003</v>
      </c>
      <c r="K6">
        <v>22.34054336641676</v>
      </c>
      <c r="L6">
        <v>0.84515821576851369</v>
      </c>
      <c r="M6">
        <v>9.9006450686937003E-2</v>
      </c>
      <c r="N6">
        <v>144.49</v>
      </c>
      <c r="O6">
        <v>117.32</v>
      </c>
    </row>
    <row r="7" spans="1:15" ht="15.75" thickBot="1">
      <c r="A7" s="1" t="s">
        <v>28</v>
      </c>
      <c r="B7" s="4" t="s">
        <v>88</v>
      </c>
      <c r="C7" t="s">
        <v>60</v>
      </c>
      <c r="D7">
        <v>119.58</v>
      </c>
      <c r="E7">
        <v>3.5791938451246029E-2</v>
      </c>
      <c r="F7">
        <v>54</v>
      </c>
      <c r="G7">
        <v>9.4339622641510523E-3</v>
      </c>
      <c r="H7">
        <v>1.7727571843386251E-2</v>
      </c>
      <c r="I7">
        <v>1.070000052452087</v>
      </c>
      <c r="J7">
        <v>9400.9987380000002</v>
      </c>
      <c r="K7">
        <v>0</v>
      </c>
      <c r="L7" t="s">
        <v>64</v>
      </c>
      <c r="N7">
        <v>136.6</v>
      </c>
      <c r="O7">
        <v>112.06</v>
      </c>
    </row>
    <row r="8" spans="1:15" ht="15.75" thickBot="1">
      <c r="A8" s="1" t="s">
        <v>40</v>
      </c>
      <c r="B8" s="4" t="s">
        <v>100</v>
      </c>
      <c r="C8" t="s">
        <v>57</v>
      </c>
      <c r="D8">
        <v>55.05</v>
      </c>
      <c r="E8">
        <v>3.5059037238873748E-2</v>
      </c>
      <c r="F8">
        <v>66</v>
      </c>
      <c r="I8">
        <v>1.8961736454155611</v>
      </c>
      <c r="J8">
        <v>1688.5333459999999</v>
      </c>
      <c r="K8">
        <v>21.46458884524445</v>
      </c>
      <c r="L8">
        <v>0.74069283024045351</v>
      </c>
      <c r="M8">
        <v>0.37850957738325097</v>
      </c>
      <c r="N8">
        <v>57.63</v>
      </c>
      <c r="O8">
        <v>42.63</v>
      </c>
    </row>
    <row r="9" spans="1:15" ht="15.75" thickBot="1">
      <c r="A9" s="1" t="s">
        <v>15</v>
      </c>
      <c r="B9" s="7" t="s">
        <v>75</v>
      </c>
      <c r="C9" t="s">
        <v>55</v>
      </c>
      <c r="D9">
        <v>161.33000000000001</v>
      </c>
      <c r="E9">
        <v>3.4959399987603043E-2</v>
      </c>
      <c r="F9">
        <v>50</v>
      </c>
      <c r="G9">
        <v>8.4615384615384759E-2</v>
      </c>
      <c r="H9">
        <v>0.17113733917207849</v>
      </c>
      <c r="I9">
        <v>5.2251078136966642</v>
      </c>
      <c r="J9">
        <v>284954.746789</v>
      </c>
      <c r="K9">
        <v>24.847815380966171</v>
      </c>
      <c r="L9">
        <v>0.81009423468165331</v>
      </c>
      <c r="M9">
        <v>0.37692616262957201</v>
      </c>
      <c r="N9">
        <v>161.97999999999999</v>
      </c>
      <c r="O9">
        <v>99.53</v>
      </c>
    </row>
    <row r="10" spans="1:15" ht="15.75" thickBot="1">
      <c r="A10" s="1" t="s">
        <v>20</v>
      </c>
      <c r="B10" s="4" t="s">
        <v>80</v>
      </c>
      <c r="C10" t="s">
        <v>57</v>
      </c>
      <c r="D10">
        <v>74.400000000000006</v>
      </c>
      <c r="E10">
        <v>3.1989247311827951E-2</v>
      </c>
      <c r="F10">
        <v>50</v>
      </c>
      <c r="G10">
        <v>5.3097345132743223E-2</v>
      </c>
      <c r="H10">
        <v>5.9818243129609039E-2</v>
      </c>
      <c r="I10">
        <v>2.2902189441874721</v>
      </c>
      <c r="J10">
        <v>4823.4586149999996</v>
      </c>
      <c r="K10">
        <v>20.37415358023857</v>
      </c>
      <c r="L10">
        <v>0.61235800646723848</v>
      </c>
      <c r="M10">
        <v>0.42504507582887802</v>
      </c>
      <c r="N10">
        <v>74.400000000000006</v>
      </c>
      <c r="O10">
        <v>60.85</v>
      </c>
    </row>
    <row r="11" spans="1:15" ht="15.75" thickBot="1">
      <c r="A11" s="1" t="s">
        <v>34</v>
      </c>
      <c r="B11" s="7" t="s">
        <v>94</v>
      </c>
      <c r="C11" t="s">
        <v>59</v>
      </c>
      <c r="D11">
        <v>61.53</v>
      </c>
      <c r="E11">
        <v>2.860393304079311E-2</v>
      </c>
      <c r="F11">
        <v>60</v>
      </c>
      <c r="G11">
        <v>4.7619047619047672E-2</v>
      </c>
      <c r="H11">
        <v>3.5261802757145411E-2</v>
      </c>
      <c r="I11">
        <v>1.6809157452702821</v>
      </c>
      <c r="J11">
        <v>266732.23742800002</v>
      </c>
      <c r="K11">
        <v>27.29835609739024</v>
      </c>
      <c r="L11">
        <v>0.74707366456456981</v>
      </c>
      <c r="M11">
        <v>0.41666665557571497</v>
      </c>
      <c r="N11">
        <v>62.54</v>
      </c>
      <c r="O11">
        <v>50.73</v>
      </c>
    </row>
    <row r="12" spans="1:15" ht="15.75" thickBot="1">
      <c r="A12" s="1" t="s">
        <v>29</v>
      </c>
      <c r="B12" s="3" t="s">
        <v>89</v>
      </c>
      <c r="C12" t="s">
        <v>61</v>
      </c>
      <c r="D12">
        <v>128.54</v>
      </c>
      <c r="E12">
        <v>2.7851252528395831E-2</v>
      </c>
      <c r="F12">
        <v>66</v>
      </c>
      <c r="G12">
        <v>9.8159509202453865E-2</v>
      </c>
      <c r="H12">
        <v>5.8044301550421951E-2</v>
      </c>
      <c r="I12">
        <v>3.3067178394880248</v>
      </c>
      <c r="J12">
        <v>18245.810565</v>
      </c>
      <c r="K12">
        <v>20.30041563137106</v>
      </c>
      <c r="L12">
        <v>0.53077332897079044</v>
      </c>
      <c r="M12">
        <v>0.96028563025705904</v>
      </c>
      <c r="N12">
        <v>141.94999999999999</v>
      </c>
      <c r="O12">
        <v>112.17</v>
      </c>
    </row>
    <row r="13" spans="1:15" ht="15.75" thickBot="1">
      <c r="A13" s="1" t="s">
        <v>41</v>
      </c>
      <c r="B13" s="7" t="s">
        <v>101</v>
      </c>
      <c r="C13" t="s">
        <v>59</v>
      </c>
      <c r="D13">
        <v>165.24</v>
      </c>
      <c r="E13">
        <v>2.7838295812152022E-2</v>
      </c>
      <c r="F13">
        <v>50</v>
      </c>
      <c r="G13">
        <v>5.1344743276283689E-2</v>
      </c>
      <c r="H13">
        <v>5.9552588424691022E-2</v>
      </c>
      <c r="I13">
        <v>4.2573695143860224</v>
      </c>
      <c r="J13">
        <v>228469.57230100001</v>
      </c>
      <c r="K13">
        <v>29.99075509337359</v>
      </c>
      <c r="L13">
        <v>0.77689224715073391</v>
      </c>
      <c r="M13">
        <v>0.40259190662969102</v>
      </c>
      <c r="N13">
        <v>176.08</v>
      </c>
      <c r="O13">
        <v>136.32</v>
      </c>
    </row>
    <row r="14" spans="1:15" ht="15.75" thickBot="1">
      <c r="A14" s="1" t="s">
        <v>54</v>
      </c>
      <c r="B14" s="4" t="s">
        <v>114</v>
      </c>
      <c r="C14" t="s">
        <v>63</v>
      </c>
      <c r="D14">
        <v>68.59</v>
      </c>
      <c r="E14">
        <v>2.6534480244933659E-2</v>
      </c>
      <c r="F14">
        <v>51</v>
      </c>
      <c r="G14">
        <v>2.2471910112359609E-2</v>
      </c>
      <c r="H14">
        <v>2.3555213428752442E-2</v>
      </c>
      <c r="I14">
        <v>1.789202597167902</v>
      </c>
      <c r="J14">
        <v>6272.1385410000003</v>
      </c>
      <c r="K14">
        <v>14.995609341900471</v>
      </c>
      <c r="L14">
        <v>0.39236899060699598</v>
      </c>
      <c r="M14">
        <v>0.54646529630795804</v>
      </c>
      <c r="N14">
        <v>68.680000000000007</v>
      </c>
      <c r="O14">
        <v>48.05</v>
      </c>
    </row>
    <row r="15" spans="1:15" ht="15.75" thickBot="1">
      <c r="A15" s="1" t="s">
        <v>23</v>
      </c>
      <c r="B15" s="4" t="s">
        <v>83</v>
      </c>
      <c r="C15" t="s">
        <v>59</v>
      </c>
      <c r="D15">
        <v>74.78</v>
      </c>
      <c r="E15">
        <v>2.514041187483284E-2</v>
      </c>
      <c r="F15">
        <v>60</v>
      </c>
      <c r="G15">
        <v>2.2727272727272711E-2</v>
      </c>
      <c r="H15">
        <v>2.383625553960966E-2</v>
      </c>
      <c r="I15">
        <v>1.7849347989546831</v>
      </c>
      <c r="J15">
        <v>62859.579462000002</v>
      </c>
      <c r="K15">
        <v>29.021043149704521</v>
      </c>
      <c r="L15">
        <v>0.69997443096262091</v>
      </c>
      <c r="M15">
        <v>0.232186833797806</v>
      </c>
      <c r="N15">
        <v>85.15</v>
      </c>
      <c r="O15">
        <v>72.2</v>
      </c>
    </row>
    <row r="16" spans="1:15" ht="15.75" thickBot="1">
      <c r="A16" s="1" t="s">
        <v>32</v>
      </c>
      <c r="B16" s="3" t="s">
        <v>92</v>
      </c>
      <c r="C16" t="s">
        <v>55</v>
      </c>
      <c r="D16">
        <v>176.92</v>
      </c>
      <c r="E16">
        <v>2.3965634184942349E-2</v>
      </c>
      <c r="F16">
        <v>59</v>
      </c>
      <c r="G16">
        <v>4.9504950495049549E-2</v>
      </c>
      <c r="H16">
        <v>4.762370263962179E-2</v>
      </c>
      <c r="I16">
        <v>4.1998277816490326</v>
      </c>
      <c r="J16">
        <v>465170.12251299998</v>
      </c>
      <c r="K16">
        <v>22.280396710094841</v>
      </c>
      <c r="L16">
        <v>0.53775003606261618</v>
      </c>
      <c r="M16">
        <v>0.26179700261739902</v>
      </c>
      <c r="N16">
        <v>177.7</v>
      </c>
      <c r="O16">
        <v>152.65</v>
      </c>
    </row>
    <row r="17" spans="1:15" ht="15.75" thickBot="1">
      <c r="A17" s="1" t="s">
        <v>52</v>
      </c>
      <c r="B17" s="3" t="s">
        <v>112</v>
      </c>
      <c r="C17" t="s">
        <v>59</v>
      </c>
      <c r="D17">
        <v>80.91</v>
      </c>
      <c r="E17">
        <v>2.3235693980966501E-2</v>
      </c>
      <c r="F17">
        <v>51</v>
      </c>
      <c r="G17">
        <v>4.4444444444444509E-2</v>
      </c>
      <c r="H17">
        <v>7.3289260123837519E-2</v>
      </c>
      <c r="I17">
        <v>1.843854147361019</v>
      </c>
      <c r="J17">
        <v>41479.024711999999</v>
      </c>
      <c r="K17">
        <v>52.807635532340981</v>
      </c>
      <c r="L17">
        <v>1.213061939053302</v>
      </c>
      <c r="M17">
        <v>0.97380930024380108</v>
      </c>
      <c r="N17">
        <v>89.22</v>
      </c>
      <c r="O17">
        <v>67.650000000000006</v>
      </c>
    </row>
    <row r="18" spans="1:15" ht="15.75" thickBot="1">
      <c r="A18" s="1" t="s">
        <v>47</v>
      </c>
      <c r="B18" s="4" t="s">
        <v>107</v>
      </c>
      <c r="C18" t="s">
        <v>56</v>
      </c>
      <c r="D18">
        <v>138.32</v>
      </c>
      <c r="E18">
        <v>2.284557547715443E-2</v>
      </c>
      <c r="F18">
        <v>54</v>
      </c>
      <c r="G18">
        <v>0.12857142857142859</v>
      </c>
      <c r="H18">
        <v>6.3750603655610361E-2</v>
      </c>
      <c r="I18">
        <v>3.0496596051718141</v>
      </c>
      <c r="J18">
        <v>22603.077434999999</v>
      </c>
      <c r="K18">
        <v>13.483909464367949</v>
      </c>
      <c r="L18">
        <v>0.30016334696572972</v>
      </c>
      <c r="M18">
        <v>1.063978075292572</v>
      </c>
      <c r="N18">
        <v>221.3</v>
      </c>
      <c r="O18">
        <v>137.63999999999999</v>
      </c>
    </row>
    <row r="19" spans="1:15" ht="15.75" thickBot="1">
      <c r="A19" s="1" t="s">
        <v>42</v>
      </c>
      <c r="B19" s="8" t="s">
        <v>102</v>
      </c>
      <c r="C19" t="s">
        <v>59</v>
      </c>
      <c r="D19">
        <v>152.83000000000001</v>
      </c>
      <c r="E19">
        <v>2.2770398481973431E-2</v>
      </c>
      <c r="F19">
        <v>65</v>
      </c>
      <c r="G19">
        <v>0.10003794106487909</v>
      </c>
      <c r="H19">
        <v>4.752508095797614E-2</v>
      </c>
      <c r="I19">
        <v>3.4491595598875722</v>
      </c>
      <c r="J19">
        <v>369840.62517800002</v>
      </c>
      <c r="K19">
        <v>25.988379254990519</v>
      </c>
      <c r="L19">
        <v>0.62259197831905633</v>
      </c>
      <c r="M19">
        <v>0.32446907549095511</v>
      </c>
      <c r="N19">
        <v>165.35</v>
      </c>
      <c r="O19">
        <v>127.99</v>
      </c>
    </row>
    <row r="20" spans="1:15" ht="15.75" thickBot="1">
      <c r="A20" s="1" t="s">
        <v>46</v>
      </c>
      <c r="B20" s="7" t="s">
        <v>106</v>
      </c>
      <c r="C20" t="s">
        <v>57</v>
      </c>
      <c r="D20">
        <v>67.739999999999995</v>
      </c>
      <c r="E20">
        <v>2.1257750221434901E-2</v>
      </c>
      <c r="F20">
        <v>54</v>
      </c>
      <c r="G20">
        <v>5.8823529411764497E-2</v>
      </c>
      <c r="H20">
        <v>0.1060344337270704</v>
      </c>
      <c r="I20">
        <v>1.3697050903676209</v>
      </c>
      <c r="J20">
        <v>2048.2239650000001</v>
      </c>
      <c r="K20">
        <v>33.867256932107537</v>
      </c>
      <c r="L20">
        <v>0.67473157160966568</v>
      </c>
      <c r="M20">
        <v>0.32773567601596298</v>
      </c>
      <c r="N20">
        <v>73.3</v>
      </c>
      <c r="O20">
        <v>60.13</v>
      </c>
    </row>
    <row r="21" spans="1:15" ht="15.75" thickBot="1">
      <c r="A21" s="1" t="s">
        <v>26</v>
      </c>
      <c r="B21" s="8" t="s">
        <v>86</v>
      </c>
      <c r="C21" t="s">
        <v>56</v>
      </c>
      <c r="D21">
        <v>98.51</v>
      </c>
      <c r="E21">
        <v>2.091158258044868E-2</v>
      </c>
      <c r="F21">
        <v>65</v>
      </c>
      <c r="G21">
        <v>1.980198019801982E-2</v>
      </c>
      <c r="H21">
        <v>1.4175694961439779E-2</v>
      </c>
      <c r="I21">
        <v>2.0242933143022639</v>
      </c>
      <c r="J21">
        <v>58603.599000000002</v>
      </c>
      <c r="K21">
        <v>21.2794477124183</v>
      </c>
      <c r="L21">
        <v>0.44198543980398769</v>
      </c>
      <c r="M21">
        <v>0.92510539869762809</v>
      </c>
      <c r="N21">
        <v>104.88</v>
      </c>
      <c r="O21">
        <v>86.27</v>
      </c>
    </row>
    <row r="22" spans="1:15" ht="15.75" thickBot="1">
      <c r="A22" s="1" t="s">
        <v>35</v>
      </c>
      <c r="B22" s="4" t="s">
        <v>95</v>
      </c>
      <c r="C22" t="s">
        <v>59</v>
      </c>
      <c r="D22">
        <v>153.55000000000001</v>
      </c>
      <c r="E22">
        <v>2.0840117225659389E-2</v>
      </c>
      <c r="F22">
        <v>59</v>
      </c>
      <c r="G22">
        <v>6.6666666666666652E-2</v>
      </c>
      <c r="H22">
        <v>7.7818067712725814E-2</v>
      </c>
      <c r="I22">
        <v>3.0777271968271962</v>
      </c>
      <c r="J22">
        <v>4227.9992499999998</v>
      </c>
      <c r="K22">
        <v>33.729282175650773</v>
      </c>
      <c r="L22">
        <v>0.6749401747428061</v>
      </c>
      <c r="M22">
        <v>0.36530182284351198</v>
      </c>
      <c r="N22">
        <v>198.42</v>
      </c>
      <c r="O22">
        <v>144.31</v>
      </c>
    </row>
    <row r="23" spans="1:15" ht="15.75" thickBot="1">
      <c r="A23" s="1" t="s">
        <v>31</v>
      </c>
      <c r="B23" s="8" t="s">
        <v>91</v>
      </c>
      <c r="C23" t="s">
        <v>59</v>
      </c>
      <c r="D23">
        <v>50.7</v>
      </c>
      <c r="E23">
        <v>2.0512820512820509E-2</v>
      </c>
      <c r="F23">
        <v>56</v>
      </c>
      <c r="G23">
        <v>6.1224489795918442E-2</v>
      </c>
      <c r="H23">
        <v>8.8691633250776114E-2</v>
      </c>
      <c r="I23">
        <v>0.98711161050404106</v>
      </c>
      <c r="J23">
        <v>27631.378827</v>
      </c>
      <c r="K23">
        <v>29.835410075508001</v>
      </c>
      <c r="L23">
        <v>0.58408971035742074</v>
      </c>
      <c r="M23">
        <v>-1.2483419269176E-2</v>
      </c>
      <c r="N23">
        <v>53.19</v>
      </c>
      <c r="O23">
        <v>40.04</v>
      </c>
    </row>
    <row r="24" spans="1:15" ht="15.75" thickBot="1">
      <c r="A24" s="1" t="s">
        <v>22</v>
      </c>
      <c r="B24" s="8" t="s">
        <v>82</v>
      </c>
      <c r="C24" t="s">
        <v>58</v>
      </c>
      <c r="D24">
        <v>136.88999999999999</v>
      </c>
      <c r="E24">
        <v>2.016217400832785E-2</v>
      </c>
      <c r="F24">
        <v>62</v>
      </c>
      <c r="G24">
        <v>9.5238095238095344E-2</v>
      </c>
      <c r="H24">
        <v>6.6536731857242959E-2</v>
      </c>
      <c r="I24">
        <v>2.5598501645035041</v>
      </c>
      <c r="J24">
        <v>21961.778638</v>
      </c>
      <c r="K24">
        <v>7.4547788996639497</v>
      </c>
      <c r="L24">
        <v>0.14135009191074019</v>
      </c>
      <c r="M24">
        <v>0.9044555118367581</v>
      </c>
      <c r="N24">
        <v>136.97999999999999</v>
      </c>
      <c r="O24">
        <v>100.02</v>
      </c>
    </row>
    <row r="25" spans="1:15" ht="15.75" thickBot="1">
      <c r="A25" s="1" t="s">
        <v>43</v>
      </c>
      <c r="B25" s="3" t="s">
        <v>103</v>
      </c>
      <c r="C25" t="s">
        <v>62</v>
      </c>
      <c r="D25">
        <v>129.46</v>
      </c>
      <c r="E25">
        <v>1.822956897883516E-2</v>
      </c>
      <c r="F25">
        <v>50</v>
      </c>
      <c r="G25">
        <v>9.259259259259256E-2</v>
      </c>
      <c r="H25">
        <v>8.0832522079597569E-2</v>
      </c>
      <c r="I25">
        <v>2.297304923421764</v>
      </c>
      <c r="J25">
        <v>30571.735745000002</v>
      </c>
      <c r="K25">
        <v>21.245125604350239</v>
      </c>
      <c r="L25">
        <v>0.38224707544455311</v>
      </c>
      <c r="M25">
        <v>0.9669488007834941</v>
      </c>
      <c r="N25">
        <v>180.94</v>
      </c>
      <c r="O25">
        <v>111.32</v>
      </c>
    </row>
    <row r="26" spans="1:15" ht="15.75" thickBot="1">
      <c r="A26" s="1" t="s">
        <v>16</v>
      </c>
      <c r="B26" s="3" t="s">
        <v>76</v>
      </c>
      <c r="C26" t="s">
        <v>56</v>
      </c>
      <c r="D26">
        <v>44.99</v>
      </c>
      <c r="E26">
        <v>1.7337186041342521E-2</v>
      </c>
      <c r="F26">
        <v>54</v>
      </c>
      <c r="G26">
        <v>2.6315789473684289E-2</v>
      </c>
      <c r="H26">
        <v>2.7820174603307549E-2</v>
      </c>
      <c r="I26">
        <v>0.760016462178559</v>
      </c>
      <c r="J26">
        <v>3008.4388739999999</v>
      </c>
      <c r="K26">
        <v>23.57710716637931</v>
      </c>
      <c r="L26">
        <v>0.40642591560350749</v>
      </c>
      <c r="M26">
        <v>0.71496240048264303</v>
      </c>
      <c r="N26">
        <v>53.76</v>
      </c>
      <c r="O26">
        <v>38.26</v>
      </c>
    </row>
    <row r="27" spans="1:15" ht="15.75" thickBot="1">
      <c r="A27" s="1" t="s">
        <v>24</v>
      </c>
      <c r="B27" s="4" t="s">
        <v>84</v>
      </c>
      <c r="C27" t="s">
        <v>57</v>
      </c>
      <c r="D27">
        <v>58.26</v>
      </c>
      <c r="E27">
        <v>1.716443529007896E-2</v>
      </c>
      <c r="F27">
        <v>54</v>
      </c>
      <c r="G27">
        <v>8.6956521739130377E-2</v>
      </c>
      <c r="H27">
        <v>6.790716584560208E-2</v>
      </c>
      <c r="I27">
        <v>0.93466807782016204</v>
      </c>
      <c r="J27">
        <v>3129.3470539999998</v>
      </c>
      <c r="K27">
        <v>30.945335510506801</v>
      </c>
      <c r="L27">
        <v>0.4768714682755929</v>
      </c>
      <c r="M27">
        <v>0.42293584723279298</v>
      </c>
      <c r="N27">
        <v>71.78</v>
      </c>
      <c r="O27">
        <v>50.45</v>
      </c>
    </row>
    <row r="28" spans="1:15" ht="15.75" thickBot="1">
      <c r="A28" s="1" t="s">
        <v>18</v>
      </c>
      <c r="B28" s="8" t="s">
        <v>78</v>
      </c>
      <c r="C28" t="s">
        <v>57</v>
      </c>
      <c r="D28">
        <v>86.97</v>
      </c>
      <c r="E28">
        <v>1.678739795331724E-2</v>
      </c>
      <c r="F28">
        <v>66</v>
      </c>
      <c r="G28">
        <v>8.9552238805969964E-2</v>
      </c>
      <c r="H28">
        <v>8.566415645534553E-2</v>
      </c>
      <c r="I28">
        <v>1.4213895207475571</v>
      </c>
      <c r="J28">
        <v>3213.1443949999998</v>
      </c>
      <c r="K28">
        <v>34.144973008086893</v>
      </c>
      <c r="L28">
        <v>0.55960217352266028</v>
      </c>
      <c r="M28">
        <v>0.32523794528310701</v>
      </c>
      <c r="N28">
        <v>103.33</v>
      </c>
      <c r="O28">
        <v>73.63</v>
      </c>
    </row>
    <row r="29" spans="1:15" ht="15.75" thickBot="1">
      <c r="A29" s="1" t="s">
        <v>48</v>
      </c>
      <c r="B29" s="7" t="s">
        <v>108</v>
      </c>
      <c r="C29" t="s">
        <v>59</v>
      </c>
      <c r="D29">
        <v>218.61</v>
      </c>
      <c r="E29">
        <v>1.6467682173734049E-2</v>
      </c>
      <c r="F29">
        <v>54</v>
      </c>
      <c r="G29">
        <v>0.32352941176470579</v>
      </c>
      <c r="H29">
        <v>8.4471771197698553E-2</v>
      </c>
      <c r="I29">
        <v>3.3616343371159578</v>
      </c>
      <c r="J29">
        <v>101089.21537599999</v>
      </c>
      <c r="K29">
        <v>14.553587010617621</v>
      </c>
      <c r="L29">
        <v>0.2384137827741814</v>
      </c>
      <c r="M29">
        <v>0.87619357059073011</v>
      </c>
      <c r="N29">
        <v>266.91000000000003</v>
      </c>
      <c r="O29">
        <v>184</v>
      </c>
    </row>
    <row r="30" spans="1:15" ht="15.75" thickBot="1">
      <c r="A30" s="1" t="s">
        <v>27</v>
      </c>
      <c r="B30" s="8" t="s">
        <v>87</v>
      </c>
      <c r="C30" t="s">
        <v>58</v>
      </c>
      <c r="D30">
        <v>954</v>
      </c>
      <c r="E30">
        <v>1.6352201257861639E-2</v>
      </c>
      <c r="F30">
        <v>56</v>
      </c>
      <c r="I30">
        <v>15.30000019073486</v>
      </c>
      <c r="J30">
        <v>749.02928399999996</v>
      </c>
      <c r="K30">
        <v>0</v>
      </c>
      <c r="L30" t="s">
        <v>64</v>
      </c>
      <c r="N30">
        <v>1146.8499999999999</v>
      </c>
      <c r="O30">
        <v>759.32</v>
      </c>
    </row>
    <row r="31" spans="1:15" ht="15.75" thickBot="1">
      <c r="A31" s="1" t="s">
        <v>17</v>
      </c>
      <c r="B31" s="4" t="s">
        <v>77</v>
      </c>
      <c r="C31" t="s">
        <v>55</v>
      </c>
      <c r="D31">
        <v>118.95</v>
      </c>
      <c r="E31">
        <v>1.5804960067255149E-2</v>
      </c>
      <c r="F31">
        <v>50</v>
      </c>
      <c r="G31">
        <v>4.4444444444444509E-2</v>
      </c>
      <c r="H31">
        <v>0.1214254213452666</v>
      </c>
      <c r="I31">
        <v>1.8101117172890051</v>
      </c>
      <c r="J31">
        <v>209766.21565999999</v>
      </c>
      <c r="K31">
        <v>29.665707206851931</v>
      </c>
      <c r="L31">
        <v>0.45825613095924178</v>
      </c>
      <c r="M31">
        <v>0.68211773986988711</v>
      </c>
      <c r="N31">
        <v>142.1</v>
      </c>
      <c r="O31">
        <v>104.19</v>
      </c>
    </row>
    <row r="32" spans="1:15" ht="15.75" thickBot="1">
      <c r="A32" s="1" t="s">
        <v>37</v>
      </c>
      <c r="B32" s="3" t="s">
        <v>97</v>
      </c>
      <c r="C32" t="s">
        <v>61</v>
      </c>
      <c r="D32">
        <v>212.92</v>
      </c>
      <c r="E32">
        <v>1.502911891790344E-2</v>
      </c>
      <c r="F32">
        <v>59</v>
      </c>
      <c r="G32">
        <v>0.33333333333333331</v>
      </c>
      <c r="H32">
        <v>0.17978912471277991</v>
      </c>
      <c r="I32">
        <v>2.9924696826970179</v>
      </c>
      <c r="J32">
        <v>140859.63135700001</v>
      </c>
      <c r="K32">
        <v>16.751056172819599</v>
      </c>
      <c r="L32">
        <v>0.2487505970654213</v>
      </c>
      <c r="M32">
        <v>0.79365257818860702</v>
      </c>
      <c r="N32">
        <v>263.31</v>
      </c>
      <c r="O32">
        <v>181.42</v>
      </c>
    </row>
    <row r="33" spans="1:15" ht="15.75" thickBot="1">
      <c r="A33" s="1" t="s">
        <v>21</v>
      </c>
      <c r="B33" s="8" t="s">
        <v>81</v>
      </c>
      <c r="C33" t="s">
        <v>58</v>
      </c>
      <c r="D33">
        <v>72.86</v>
      </c>
      <c r="E33">
        <v>1.441119956080154E-2</v>
      </c>
      <c r="F33">
        <v>53</v>
      </c>
      <c r="G33">
        <v>9.52380952380949E-3</v>
      </c>
      <c r="H33">
        <v>3.3267266109942913E-2</v>
      </c>
      <c r="I33">
        <v>1.023665981993342</v>
      </c>
      <c r="J33">
        <v>8824.0815949999997</v>
      </c>
      <c r="K33">
        <v>16.778404268642131</v>
      </c>
      <c r="L33">
        <v>0.23750950858314199</v>
      </c>
      <c r="M33">
        <v>0.85606689480333409</v>
      </c>
      <c r="N33">
        <v>76.48</v>
      </c>
      <c r="O33">
        <v>61.57</v>
      </c>
    </row>
    <row r="34" spans="1:15" ht="15.75" thickBot="1">
      <c r="A34" s="1" t="s">
        <v>44</v>
      </c>
      <c r="B34" s="4" t="s">
        <v>104</v>
      </c>
      <c r="C34" t="s">
        <v>56</v>
      </c>
      <c r="D34">
        <v>290.43</v>
      </c>
      <c r="E34">
        <v>1.4185862342044549E-2</v>
      </c>
      <c r="F34">
        <v>65</v>
      </c>
      <c r="G34">
        <v>0.17045454545454539</v>
      </c>
      <c r="H34">
        <v>9.3096887864549949E-2</v>
      </c>
      <c r="I34">
        <v>4.0999820399966183</v>
      </c>
      <c r="J34">
        <v>37313.759243</v>
      </c>
      <c r="K34">
        <v>20.54561771195204</v>
      </c>
      <c r="L34">
        <v>0.29538775504298398</v>
      </c>
      <c r="M34">
        <v>1.120250717926554</v>
      </c>
      <c r="N34">
        <v>338.89</v>
      </c>
      <c r="O34">
        <v>268.51</v>
      </c>
    </row>
    <row r="35" spans="1:15" ht="15.75" thickBot="1">
      <c r="A35" s="1" t="s">
        <v>45</v>
      </c>
      <c r="B35" s="3" t="s">
        <v>105</v>
      </c>
      <c r="C35" t="s">
        <v>62</v>
      </c>
      <c r="D35">
        <v>100.89</v>
      </c>
      <c r="E35">
        <v>1.328179205074834E-2</v>
      </c>
      <c r="F35">
        <v>54</v>
      </c>
      <c r="I35">
        <v>1.274448255307302</v>
      </c>
      <c r="J35">
        <v>2262.0647789999998</v>
      </c>
      <c r="K35">
        <v>16.41508794374619</v>
      </c>
      <c r="L35">
        <v>0.21527842150461179</v>
      </c>
      <c r="M35">
        <v>0.74727167735550504</v>
      </c>
      <c r="N35">
        <v>137.78</v>
      </c>
      <c r="O35">
        <v>95.78</v>
      </c>
    </row>
    <row r="36" spans="1:15" ht="15.75" thickBot="1">
      <c r="A36" s="1" t="s">
        <v>19</v>
      </c>
      <c r="B36" s="4" t="s">
        <v>79</v>
      </c>
      <c r="C36" t="s">
        <v>55</v>
      </c>
      <c r="D36">
        <v>265.67</v>
      </c>
      <c r="E36">
        <v>1.3098957353107239E-2</v>
      </c>
      <c r="F36">
        <v>50</v>
      </c>
      <c r="G36">
        <v>4.8192771084337283E-2</v>
      </c>
      <c r="H36">
        <v>3.5712644823052919E-2</v>
      </c>
      <c r="I36">
        <v>3.383203550362067</v>
      </c>
      <c r="J36">
        <v>75655.132027</v>
      </c>
      <c r="K36">
        <v>45.167243000949263</v>
      </c>
      <c r="L36">
        <v>0.58634376956015033</v>
      </c>
      <c r="M36">
        <v>0.15295627261200101</v>
      </c>
      <c r="N36">
        <v>279.7</v>
      </c>
      <c r="O36">
        <v>233.53</v>
      </c>
    </row>
    <row r="37" spans="1:15" ht="15.75" thickBot="1">
      <c r="A37" s="1" t="s">
        <v>30</v>
      </c>
      <c r="B37" s="3" t="s">
        <v>90</v>
      </c>
      <c r="C37" t="s">
        <v>56</v>
      </c>
      <c r="D37">
        <v>506.35</v>
      </c>
      <c r="E37">
        <v>1.27974721042757E-2</v>
      </c>
      <c r="F37">
        <v>50</v>
      </c>
      <c r="G37">
        <v>5.8823529411764719E-2</v>
      </c>
      <c r="H37">
        <v>4.8240678157368773E-2</v>
      </c>
      <c r="I37">
        <v>6.4465373719094998</v>
      </c>
      <c r="J37">
        <v>25876.09013</v>
      </c>
      <c r="K37">
        <v>24.809290632310649</v>
      </c>
      <c r="L37">
        <v>0.32264951811358861</v>
      </c>
      <c r="M37">
        <v>0.68776913336703005</v>
      </c>
      <c r="N37">
        <v>525.26</v>
      </c>
      <c r="O37">
        <v>388.51</v>
      </c>
    </row>
    <row r="38" spans="1:15" ht="15.75" thickBot="1">
      <c r="A38" s="1" t="s">
        <v>25</v>
      </c>
      <c r="B38" s="7" t="s">
        <v>85</v>
      </c>
      <c r="C38" t="s">
        <v>56</v>
      </c>
      <c r="D38">
        <v>158.28</v>
      </c>
      <c r="E38">
        <v>1.263583522870862E-2</v>
      </c>
      <c r="F38">
        <v>66</v>
      </c>
      <c r="G38">
        <v>1.010101010101017E-2</v>
      </c>
      <c r="H38">
        <v>2.5896304910234091E-2</v>
      </c>
      <c r="I38">
        <v>1.985883768698876</v>
      </c>
      <c r="J38">
        <v>22800.963196000001</v>
      </c>
      <c r="K38">
        <v>20.28883964837723</v>
      </c>
      <c r="L38">
        <v>0.2565741303228522</v>
      </c>
      <c r="M38">
        <v>0.97141623426987311</v>
      </c>
      <c r="N38">
        <v>183.45</v>
      </c>
      <c r="O38">
        <v>134.02000000000001</v>
      </c>
    </row>
    <row r="39" spans="1:15" ht="15.75" thickBot="1">
      <c r="A39" s="1" t="s">
        <v>49</v>
      </c>
      <c r="B39" s="8" t="s">
        <v>109</v>
      </c>
      <c r="C39" t="s">
        <v>59</v>
      </c>
      <c r="D39">
        <v>35.200000000000003</v>
      </c>
      <c r="E39">
        <v>1.0227272727272731E-2</v>
      </c>
      <c r="F39">
        <v>54</v>
      </c>
      <c r="G39">
        <v>0</v>
      </c>
      <c r="H39">
        <v>0</v>
      </c>
      <c r="I39">
        <v>0.35080005900576211</v>
      </c>
      <c r="J39">
        <v>1384.9317149999999</v>
      </c>
      <c r="K39">
        <v>21.200314043413041</v>
      </c>
      <c r="L39">
        <v>0.36209750103815241</v>
      </c>
      <c r="M39">
        <v>0.43054851959324297</v>
      </c>
      <c r="N39">
        <v>37.869999999999997</v>
      </c>
      <c r="O39">
        <v>28.78</v>
      </c>
    </row>
    <row r="40" spans="1:15" ht="15.75" thickBot="1">
      <c r="A40" s="1" t="s">
        <v>51</v>
      </c>
      <c r="B40" s="8" t="s">
        <v>111</v>
      </c>
      <c r="C40" t="s">
        <v>62</v>
      </c>
      <c r="D40">
        <v>66.86</v>
      </c>
      <c r="E40">
        <v>1.002093927609931E-2</v>
      </c>
      <c r="F40">
        <v>52</v>
      </c>
      <c r="I40">
        <v>0.66747608453228802</v>
      </c>
      <c r="J40">
        <v>3547.141498</v>
      </c>
      <c r="K40">
        <v>20.876836278927421</v>
      </c>
      <c r="L40">
        <v>0.21531486597815741</v>
      </c>
      <c r="M40">
        <v>1.025415206085758</v>
      </c>
      <c r="N40">
        <v>81.53</v>
      </c>
      <c r="O40">
        <v>58.87</v>
      </c>
    </row>
    <row r="41" spans="1:15" ht="15.75" thickBot="1">
      <c r="A41" s="1" t="s">
        <v>39</v>
      </c>
      <c r="B41" s="7" t="s">
        <v>99</v>
      </c>
      <c r="C41" t="s">
        <v>56</v>
      </c>
      <c r="D41">
        <v>227.4</v>
      </c>
      <c r="E41">
        <v>8.9709762532981536E-3</v>
      </c>
      <c r="F41">
        <v>58</v>
      </c>
      <c r="G41">
        <v>0.30769230769230771</v>
      </c>
      <c r="H41">
        <v>0.13564157249607761</v>
      </c>
      <c r="I41">
        <v>1.9141545310792889</v>
      </c>
      <c r="J41">
        <v>13175.685618</v>
      </c>
      <c r="K41">
        <v>26.500036440430819</v>
      </c>
      <c r="L41">
        <v>0.22625940083679541</v>
      </c>
      <c r="M41">
        <v>1.019920924824693</v>
      </c>
      <c r="N41">
        <v>271.12</v>
      </c>
      <c r="O41">
        <v>195.54</v>
      </c>
    </row>
    <row r="46" spans="1:15" ht="18.75">
      <c r="B46" s="5" t="s">
        <v>115</v>
      </c>
    </row>
    <row r="47" spans="1:15" ht="18.75">
      <c r="B47" s="6"/>
    </row>
    <row r="48" spans="1:15" ht="18.75">
      <c r="B48" s="6" t="s">
        <v>116</v>
      </c>
    </row>
  </sheetData>
  <autoFilter ref="A1:O41">
    <sortState ref="A2:O41">
      <sortCondition descending="1" ref="E1:E41"/>
    </sortState>
  </autoFilter>
  <conditionalFormatting sqref="A1 C1:O1">
    <cfRule type="cellIs" dxfId="15" priority="16" operator="notEqual">
      <formula>-13.345</formula>
    </cfRule>
  </conditionalFormatting>
  <conditionalFormatting sqref="A2:A41">
    <cfRule type="cellIs" dxfId="14" priority="1" operator="notEqual">
      <formula>"None"</formula>
    </cfRule>
  </conditionalFormatting>
  <conditionalFormatting sqref="C2:C41">
    <cfRule type="cellIs" dxfId="12" priority="3" operator="notEqual">
      <formula>"None"</formula>
    </cfRule>
  </conditionalFormatting>
  <conditionalFormatting sqref="D2:D41">
    <cfRule type="cellIs" dxfId="11" priority="4" operator="notEqual">
      <formula>"None"</formula>
    </cfRule>
  </conditionalFormatting>
  <conditionalFormatting sqref="E2:E41">
    <cfRule type="cellIs" dxfId="10" priority="5" operator="notEqual">
      <formula>"None"</formula>
    </cfRule>
  </conditionalFormatting>
  <conditionalFormatting sqref="F2:F41">
    <cfRule type="cellIs" dxfId="9" priority="6" operator="notEqual">
      <formula>"None"</formula>
    </cfRule>
  </conditionalFormatting>
  <conditionalFormatting sqref="G2:G41">
    <cfRule type="cellIs" dxfId="8" priority="7" operator="notEqual">
      <formula>"None"</formula>
    </cfRule>
  </conditionalFormatting>
  <conditionalFormatting sqref="H2:H41">
    <cfRule type="cellIs" dxfId="7" priority="8" operator="notEqual">
      <formula>"None"</formula>
    </cfRule>
  </conditionalFormatting>
  <conditionalFormatting sqref="I2:I41">
    <cfRule type="cellIs" dxfId="6" priority="9" operator="notEqual">
      <formula>"None"</formula>
    </cfRule>
  </conditionalFormatting>
  <conditionalFormatting sqref="J2:J41">
    <cfRule type="cellIs" dxfId="5" priority="10" operator="notEqual">
      <formula>"None"</formula>
    </cfRule>
  </conditionalFormatting>
  <conditionalFormatting sqref="K2:K41">
    <cfRule type="cellIs" dxfId="4" priority="11" operator="notEqual">
      <formula>"None"</formula>
    </cfRule>
  </conditionalFormatting>
  <conditionalFormatting sqref="L2:L41">
    <cfRule type="cellIs" dxfId="3" priority="12" operator="notEqual">
      <formula>"None"</formula>
    </cfRule>
  </conditionalFormatting>
  <conditionalFormatting sqref="M2:M41">
    <cfRule type="cellIs" dxfId="2" priority="13" operator="notEqual">
      <formula>"None"</formula>
    </cfRule>
  </conditionalFormatting>
  <conditionalFormatting sqref="N2:N41">
    <cfRule type="cellIs" dxfId="1" priority="14" operator="notEqual">
      <formula>"None"</formula>
    </cfRule>
  </conditionalFormatting>
  <conditionalFormatting sqref="O2:O41">
    <cfRule type="cellIs" dxfId="0" priority="15" operator="notEqual">
      <formula>"None"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25.7109375" customWidth="1"/>
    <col min="2" max="2" width="45.7109375" customWidth="1"/>
    <col min="3" max="9" width="25.7109375" customWidth="1"/>
  </cols>
  <sheetData>
    <row r="1" spans="1:9">
      <c r="A1" s="1" t="s">
        <v>14</v>
      </c>
      <c r="B1" s="1" t="s">
        <v>0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  <c r="I1" s="1" t="s">
        <v>71</v>
      </c>
    </row>
    <row r="2" spans="1:9">
      <c r="A2" s="1" t="s">
        <v>15</v>
      </c>
      <c r="B2" t="str">
        <f>HYPERLINK("https://www.suredividend.com/sure-analysis-ABBV/","Abbvie Inc")</f>
        <v>Abbvie Inc</v>
      </c>
      <c r="C2">
        <v>7.8841781463153002E-2</v>
      </c>
      <c r="D2">
        <v>0.224766195147244</v>
      </c>
      <c r="E2">
        <v>0.540863984107124</v>
      </c>
      <c r="F2">
        <v>0.203870773244265</v>
      </c>
      <c r="G2">
        <v>0.59320490651413704</v>
      </c>
      <c r="H2">
        <v>1.4092661094376979</v>
      </c>
      <c r="I2">
        <v>2.0945850037404332</v>
      </c>
    </row>
    <row r="3" spans="1:9">
      <c r="A3" s="1" t="s">
        <v>16</v>
      </c>
      <c r="B3" t="str">
        <f>HYPERLINK("https://www.suredividend.com/sure-analysis-ABM/","ABM Industries Inc.")</f>
        <v>ABM Industries Inc.</v>
      </c>
      <c r="C3">
        <v>9.876543209876E-3</v>
      </c>
      <c r="D3">
        <v>8.8384357650018008E-2</v>
      </c>
      <c r="E3">
        <v>1.2775057684731E-2</v>
      </c>
      <c r="F3">
        <v>0.10650103173412501</v>
      </c>
      <c r="G3">
        <v>-0.128428459067714</v>
      </c>
      <c r="H3">
        <v>1.1225102139022289</v>
      </c>
      <c r="I3">
        <v>0.14665980216996199</v>
      </c>
    </row>
    <row r="4" spans="1:9">
      <c r="A4" s="1" t="s">
        <v>17</v>
      </c>
      <c r="B4" t="str">
        <f>HYPERLINK("https://www.suredividend.com/sure-analysis-ABT/","Abbott Laboratories")</f>
        <v>Abbott Laboratories</v>
      </c>
      <c r="C4">
        <v>-2.8265664569887002E-2</v>
      </c>
      <c r="D4">
        <v>-0.14221368722637501</v>
      </c>
      <c r="E4">
        <v>-3.6500394471885002E-2</v>
      </c>
      <c r="F4">
        <v>-0.15184323467524299</v>
      </c>
      <c r="G4">
        <v>-1.0990929718412E-2</v>
      </c>
      <c r="H4">
        <v>0.61726716519374503</v>
      </c>
      <c r="I4">
        <v>1.896980029225523</v>
      </c>
    </row>
    <row r="5" spans="1:9">
      <c r="A5" s="1" t="s">
        <v>18</v>
      </c>
      <c r="B5" t="str">
        <f>HYPERLINK("https://www.suredividend.com/sure-analysis-AWR/","American States Water Co.")</f>
        <v>American States Water Co.</v>
      </c>
      <c r="C5">
        <v>4.5438153624233001E-2</v>
      </c>
      <c r="D5">
        <v>-0.129647235426569</v>
      </c>
      <c r="E5">
        <v>-9.8327965116500006E-4</v>
      </c>
      <c r="F5">
        <v>-0.155646643411432</v>
      </c>
      <c r="G5">
        <v>0.17223671175269301</v>
      </c>
      <c r="H5">
        <v>0.11018776304250399</v>
      </c>
      <c r="I5">
        <v>1.1754791457173299</v>
      </c>
    </row>
    <row r="6" spans="1:9">
      <c r="A6" s="1" t="s">
        <v>19</v>
      </c>
      <c r="B6" t="str">
        <f>HYPERLINK("https://www.suredividend.com/sure-analysis-BDX/","Becton, Dickinson And Co.")</f>
        <v>Becton, Dickinson And Co.</v>
      </c>
      <c r="C6">
        <v>-2.2643604288198001E-2</v>
      </c>
      <c r="D6">
        <v>7.0847568575035005E-2</v>
      </c>
      <c r="E6">
        <v>5.6516704154643008E-2</v>
      </c>
      <c r="F6">
        <v>5.9903899705890003E-2</v>
      </c>
      <c r="G6">
        <v>9.8587553917297011E-2</v>
      </c>
      <c r="H6">
        <v>0.24012676208209799</v>
      </c>
      <c r="I6">
        <v>0.53880283028047904</v>
      </c>
    </row>
    <row r="7" spans="1:9">
      <c r="A7" s="1" t="s">
        <v>20</v>
      </c>
      <c r="B7" t="str">
        <f>HYPERLINK("https://www.suredividend.com/sure-analysis-BKH/","Black Hills Corporation")</f>
        <v>Black Hills Corporation</v>
      </c>
      <c r="C7">
        <v>6.4529975676062001E-2</v>
      </c>
      <c r="D7">
        <v>9.286567300107601E-2</v>
      </c>
      <c r="E7">
        <v>0.20506906471091299</v>
      </c>
      <c r="F7">
        <v>6.3752214363228005E-2</v>
      </c>
      <c r="G7">
        <v>0.15444414445447799</v>
      </c>
      <c r="H7">
        <v>0.25827220960379599</v>
      </c>
      <c r="I7">
        <v>0.31777508554910799</v>
      </c>
    </row>
    <row r="8" spans="1:9">
      <c r="A8" s="1" t="s">
        <v>21</v>
      </c>
      <c r="B8" t="str">
        <f>HYPERLINK("https://www.suredividend.com/sure-analysis-CBSH/","Commerce Bancshares, Inc.")</f>
        <v>Commerce Bancshares, Inc.</v>
      </c>
      <c r="C8">
        <v>2.1641525254989E-2</v>
      </c>
      <c r="D8">
        <v>7.3840934179711007E-2</v>
      </c>
      <c r="E8">
        <v>0.11752408443856099</v>
      </c>
      <c r="F8">
        <v>6.3999123799788005E-2</v>
      </c>
      <c r="G8">
        <v>-1.2596643153836001E-2</v>
      </c>
      <c r="H8">
        <v>0.59897468985026303</v>
      </c>
      <c r="I8">
        <v>0.57490186584585601</v>
      </c>
    </row>
    <row r="9" spans="1:9">
      <c r="A9" s="1" t="s">
        <v>22</v>
      </c>
      <c r="B9" t="str">
        <f>HYPERLINK("https://www.suredividend.com/sure-analysis-CINF/","Cincinnati Financial Corp.")</f>
        <v>Cincinnati Financial Corp.</v>
      </c>
      <c r="C9">
        <v>0.10146975283112</v>
      </c>
      <c r="D9">
        <v>0.22501029119610499</v>
      </c>
      <c r="E9">
        <v>0.18650149775336899</v>
      </c>
      <c r="F9">
        <v>0.20791404741651601</v>
      </c>
      <c r="G9">
        <v>0.32186410939538301</v>
      </c>
      <c r="H9">
        <v>0.83208865333654503</v>
      </c>
      <c r="I9">
        <v>1.1849157971854181</v>
      </c>
    </row>
    <row r="10" spans="1:9">
      <c r="A10" s="1" t="s">
        <v>23</v>
      </c>
      <c r="B10" t="str">
        <f>HYPERLINK("https://www.suredividend.com/sure-analysis-CL/","Colgate-Palmolive Co.")</f>
        <v>Colgate-Palmolive Co.</v>
      </c>
      <c r="C10">
        <v>-4.2999744049142002E-2</v>
      </c>
      <c r="D10">
        <v>-9.1844207197480002E-2</v>
      </c>
      <c r="E10">
        <v>-1.2900406957481E-2</v>
      </c>
      <c r="F10">
        <v>-0.118980099883481</v>
      </c>
      <c r="G10">
        <v>-3.4623428261598997E-2</v>
      </c>
      <c r="H10">
        <v>0.22622126095162501</v>
      </c>
      <c r="I10">
        <v>0.13350087763707899</v>
      </c>
    </row>
    <row r="11" spans="1:9">
      <c r="A11" s="1" t="s">
        <v>24</v>
      </c>
      <c r="B11" t="str">
        <f>HYPERLINK("https://www.suredividend.com/sure-analysis-CWT/","California Water Service Group")</f>
        <v>California Water Service Group</v>
      </c>
      <c r="C11">
        <v>4.0914775772735001E-2</v>
      </c>
      <c r="D11">
        <v>-0.15654940975831499</v>
      </c>
      <c r="E11">
        <v>-1.7773147071021001E-2</v>
      </c>
      <c r="F11">
        <v>-0.185893288580288</v>
      </c>
      <c r="G11">
        <v>5.5266551709147002E-2</v>
      </c>
      <c r="H11">
        <v>0.235798708626409</v>
      </c>
      <c r="I11">
        <v>0.80975515808177101</v>
      </c>
    </row>
    <row r="12" spans="1:9">
      <c r="A12" s="1" t="s">
        <v>25</v>
      </c>
      <c r="B12" t="str">
        <f>HYPERLINK("https://www.suredividend.com/sure-analysis-DOV/","Dover Corp.")</f>
        <v>Dover Corp.</v>
      </c>
      <c r="C12">
        <v>-4.653502704062E-3</v>
      </c>
      <c r="D12">
        <v>-8.6041870692363007E-2</v>
      </c>
      <c r="E12">
        <v>-1.6330480144828002E-2</v>
      </c>
      <c r="F12">
        <v>-0.125600224511036</v>
      </c>
      <c r="G12">
        <v>0.14543425621311901</v>
      </c>
      <c r="H12">
        <v>0.91958552088222312</v>
      </c>
      <c r="I12">
        <v>1.7567612757597291</v>
      </c>
    </row>
    <row r="13" spans="1:9">
      <c r="A13" s="1" t="s">
        <v>26</v>
      </c>
      <c r="B13" t="str">
        <f>HYPERLINK("https://www.suredividend.com/sure-analysis-EMR/","Emerson Electric Co.")</f>
        <v>Emerson Electric Co.</v>
      </c>
      <c r="C13">
        <v>6.1301443654385002E-2</v>
      </c>
      <c r="D13">
        <v>8.4883218945754013E-2</v>
      </c>
      <c r="E13">
        <v>3.3683105981112002E-2</v>
      </c>
      <c r="F13">
        <v>6.5162975017165004E-2</v>
      </c>
      <c r="G13">
        <v>9.8423225780554013E-2</v>
      </c>
      <c r="H13">
        <v>1.122593740169187</v>
      </c>
      <c r="I13">
        <v>0.93239842206751511</v>
      </c>
    </row>
    <row r="14" spans="1:9">
      <c r="A14" s="1" t="s">
        <v>27</v>
      </c>
      <c r="B14" t="str">
        <f>HYPERLINK("https://www.suredividend.com/sure-analysis-FMCB/","Farmers &amp; Merchants Bancorp")</f>
        <v>Farmers &amp; Merchants Bancorp</v>
      </c>
      <c r="C14">
        <v>4.7816653676820003E-3</v>
      </c>
      <c r="D14">
        <v>-8.3160083160080008E-3</v>
      </c>
      <c r="E14">
        <v>7.2632632880237011E-2</v>
      </c>
      <c r="F14">
        <v>-5.9393560487650014E-3</v>
      </c>
      <c r="G14">
        <v>0.246711211109373</v>
      </c>
      <c r="H14">
        <v>0.41843191311227201</v>
      </c>
      <c r="I14">
        <v>0.73524018161452998</v>
      </c>
    </row>
    <row r="15" spans="1:9">
      <c r="A15" s="1" t="s">
        <v>28</v>
      </c>
      <c r="B15" t="str">
        <f>HYPERLINK("https://www.suredividend.com/sure-analysis-FRT/","Federal Realty Investment Trust.")</f>
        <v>Federal Realty Investment Trust.</v>
      </c>
      <c r="C15">
        <v>2.8253207103800001E-3</v>
      </c>
      <c r="D15">
        <v>-0.112508377288586</v>
      </c>
      <c r="E15">
        <v>-0.112508377288586</v>
      </c>
      <c r="F15">
        <v>-0.112508377288586</v>
      </c>
      <c r="G15">
        <v>-0.112508377288586</v>
      </c>
      <c r="H15">
        <v>-0.112508377288586</v>
      </c>
      <c r="I15">
        <v>-0.112508377288586</v>
      </c>
    </row>
    <row r="16" spans="1:9">
      <c r="A16" s="1" t="s">
        <v>29</v>
      </c>
      <c r="B16" t="str">
        <f>HYPERLINK("https://www.suredividend.com/sure-analysis-GPC/","Genuine Parts Co.")</f>
        <v>Genuine Parts Co.</v>
      </c>
      <c r="C16">
        <v>4.8659805589208002E-2</v>
      </c>
      <c r="D16">
        <v>-4.3601902081918012E-2</v>
      </c>
      <c r="E16">
        <v>5.9241374195515013E-2</v>
      </c>
      <c r="F16">
        <v>-7.6550606880251004E-2</v>
      </c>
      <c r="G16">
        <v>0.113451856677072</v>
      </c>
      <c r="H16">
        <v>0.98657585353678112</v>
      </c>
      <c r="I16">
        <v>0.59828905730290205</v>
      </c>
    </row>
    <row r="17" spans="1:9">
      <c r="A17" s="1" t="s">
        <v>30</v>
      </c>
      <c r="B17" t="str">
        <f>HYPERLINK("https://www.suredividend.com/sure-analysis-GWW/","W.W. Grainger Inc.")</f>
        <v>W.W. Grainger Inc.</v>
      </c>
      <c r="C17">
        <v>6.2176165803108002E-2</v>
      </c>
      <c r="D17">
        <v>1.0095771082993E-2</v>
      </c>
      <c r="E17">
        <v>0.25770182469223701</v>
      </c>
      <c r="F17">
        <v>-1.9588860469302999E-2</v>
      </c>
      <c r="G17">
        <v>0.28579779391785998</v>
      </c>
      <c r="H17">
        <v>1.0990027923141721</v>
      </c>
      <c r="I17">
        <v>1.3235580380148499</v>
      </c>
    </row>
    <row r="18" spans="1:9">
      <c r="A18" s="1" t="s">
        <v>31</v>
      </c>
      <c r="B18" t="str">
        <f>HYPERLINK("https://www.suredividend.com/sure-analysis-HRL/","Hormel Foods Corp.")</f>
        <v>Hormel Foods Corp.</v>
      </c>
      <c r="C18">
        <v>4.6223689640940001E-2</v>
      </c>
      <c r="D18">
        <v>6.6939399104781E-2</v>
      </c>
      <c r="E18">
        <v>0.256387254731896</v>
      </c>
      <c r="F18">
        <v>4.4204664114166001E-2</v>
      </c>
      <c r="G18">
        <v>8.1060334680927007E-2</v>
      </c>
      <c r="H18">
        <v>0.17799313650547299</v>
      </c>
      <c r="I18">
        <v>0.62749862770086107</v>
      </c>
    </row>
    <row r="19" spans="1:9">
      <c r="A19" s="1" t="s">
        <v>32</v>
      </c>
      <c r="B19" t="str">
        <f>HYPERLINK("https://www.suredividend.com/sure-analysis-JNJ/","Johnson &amp; Johnson")</f>
        <v>Johnson &amp; Johnson</v>
      </c>
      <c r="C19">
        <v>6.5783132530120011E-2</v>
      </c>
      <c r="D19">
        <v>5.8280181053722013E-2</v>
      </c>
      <c r="E19">
        <v>9.0423417354447005E-2</v>
      </c>
      <c r="F19">
        <v>4.0835068352601013E-2</v>
      </c>
      <c r="G19">
        <v>9.9932046929273002E-2</v>
      </c>
      <c r="H19">
        <v>0.47205165327076298</v>
      </c>
      <c r="I19">
        <v>0.60846306862606003</v>
      </c>
    </row>
    <row r="20" spans="1:9">
      <c r="A20" s="1" t="s">
        <v>33</v>
      </c>
      <c r="B20" t="str">
        <f>HYPERLINK("https://www.suredividend.com/sure-analysis-KMB/","Kimberly-Clark Corp.")</f>
        <v>Kimberly-Clark Corp.</v>
      </c>
      <c r="C20">
        <v>-7.9246923805922007E-2</v>
      </c>
      <c r="D20">
        <v>-0.12618326322748399</v>
      </c>
      <c r="E20">
        <v>-7.9752723711592005E-2</v>
      </c>
      <c r="F20">
        <v>-0.150822243825846</v>
      </c>
      <c r="G20">
        <v>-9.2372320525077004E-2</v>
      </c>
      <c r="H20">
        <v>3.5231257305059001E-2</v>
      </c>
      <c r="I20">
        <v>6.0261609943963013E-2</v>
      </c>
    </row>
    <row r="21" spans="1:9">
      <c r="A21" s="1" t="s">
        <v>34</v>
      </c>
      <c r="B21" t="str">
        <f>HYPERLINK("https://www.suredividend.com/sure-analysis-KO/","Coca-Cola Co")</f>
        <v>Coca-Cola Co</v>
      </c>
      <c r="C21">
        <v>-1.3507555413042001E-2</v>
      </c>
      <c r="D21">
        <v>6.4943741270420005E-2</v>
      </c>
      <c r="E21">
        <v>0.15943175972458501</v>
      </c>
      <c r="F21">
        <v>4.7137348068931002E-2</v>
      </c>
      <c r="G21">
        <v>0.19584631441059899</v>
      </c>
      <c r="H21">
        <v>0.48045311056359702</v>
      </c>
      <c r="I21">
        <v>0.70464462329099209</v>
      </c>
    </row>
    <row r="22" spans="1:9">
      <c r="A22" s="1" t="s">
        <v>35</v>
      </c>
      <c r="B22" t="str">
        <f>HYPERLINK("https://www.suredividend.com/sure-analysis-LANC/","Lancaster Colony Corp.")</f>
        <v>Lancaster Colony Corp.</v>
      </c>
      <c r="C22">
        <v>-8.2050515617994008E-2</v>
      </c>
      <c r="D22">
        <v>-4.8482467414164003E-2</v>
      </c>
      <c r="E22">
        <v>-7.9274164630936006E-2</v>
      </c>
      <c r="F22">
        <v>-6.8248166988375006E-2</v>
      </c>
      <c r="G22">
        <v>-0.148556982914025</v>
      </c>
      <c r="H22">
        <v>0.15615510473914401</v>
      </c>
      <c r="I22">
        <v>0.28714207516976797</v>
      </c>
    </row>
    <row r="23" spans="1:9">
      <c r="A23" s="1" t="s">
        <v>36</v>
      </c>
      <c r="B23" t="str">
        <f>HYPERLINK("https://www.suredividend.com/sure-analysis-LEG/","Leggett &amp; Platt, Inc.")</f>
        <v>Leggett &amp; Platt, Inc.</v>
      </c>
      <c r="C23">
        <v>-2.4566180079672002E-2</v>
      </c>
      <c r="D23">
        <v>-8.0276965246384002E-2</v>
      </c>
      <c r="E23">
        <v>-0.210768825697735</v>
      </c>
      <c r="F23">
        <v>-0.115805619808707</v>
      </c>
      <c r="G23">
        <v>-0.19597473255039399</v>
      </c>
      <c r="H23">
        <v>0.28280112124735202</v>
      </c>
      <c r="I23">
        <v>-0.13709553602272201</v>
      </c>
    </row>
    <row r="24" spans="1:9">
      <c r="A24" s="1" t="s">
        <v>37</v>
      </c>
      <c r="B24" t="str">
        <f>HYPERLINK("https://www.suredividend.com/sure-analysis-LOW/","Lowe`s Cos., Inc.")</f>
        <v>Lowe`s Cos., Inc.</v>
      </c>
      <c r="C24">
        <v>-2.8561000091249001E-2</v>
      </c>
      <c r="D24">
        <v>-0.148626494461993</v>
      </c>
      <c r="E24">
        <v>2.8003089996137001E-2</v>
      </c>
      <c r="F24">
        <v>-0.176261219436707</v>
      </c>
      <c r="G24">
        <v>0.123186532733934</v>
      </c>
      <c r="H24">
        <v>1.474654318964485</v>
      </c>
      <c r="I24">
        <v>1.78205332573752</v>
      </c>
    </row>
    <row r="25" spans="1:9">
      <c r="A25" s="1" t="s">
        <v>38</v>
      </c>
      <c r="B25" t="str">
        <f>HYPERLINK("https://www.suredividend.com/sure-analysis-MMM/","3M Co.")</f>
        <v>3M Co.</v>
      </c>
      <c r="C25">
        <v>-3.3220384027599998E-4</v>
      </c>
      <c r="D25">
        <v>-0.13176852392570301</v>
      </c>
      <c r="E25">
        <v>-0.15405042075393199</v>
      </c>
      <c r="F25">
        <v>-0.14477057274110999</v>
      </c>
      <c r="G25">
        <v>-0.20230179882375801</v>
      </c>
      <c r="H25">
        <v>0.18309323130078101</v>
      </c>
      <c r="I25">
        <v>-8.403099416059101E-2</v>
      </c>
    </row>
    <row r="26" spans="1:9">
      <c r="A26" s="1" t="s">
        <v>39</v>
      </c>
      <c r="B26" t="str">
        <f>HYPERLINK("https://www.suredividend.com/sure-analysis-NDSN/","Nordson Corp.")</f>
        <v>Nordson Corp.</v>
      </c>
      <c r="C26">
        <v>-3.9562178557200011E-4</v>
      </c>
      <c r="D26">
        <v>-0.101522433491324</v>
      </c>
      <c r="E26">
        <v>-6.3607950684998998E-2</v>
      </c>
      <c r="F26">
        <v>-0.107189129850978</v>
      </c>
      <c r="G26">
        <v>0.12641451955250499</v>
      </c>
      <c r="H26">
        <v>0.73893493676287303</v>
      </c>
      <c r="I26">
        <v>0.94676613380293106</v>
      </c>
    </row>
    <row r="27" spans="1:9">
      <c r="A27" s="1" t="s">
        <v>40</v>
      </c>
      <c r="B27" t="str">
        <f>HYPERLINK("https://www.suredividend.com/sure-analysis-NWN/","Northwest Natural Holding Co")</f>
        <v>Northwest Natural Holding Co</v>
      </c>
      <c r="C27">
        <v>0.107645875251509</v>
      </c>
      <c r="D27">
        <v>0.15197247821610599</v>
      </c>
      <c r="E27">
        <v>0.21495553991035099</v>
      </c>
      <c r="F27">
        <v>0.140164655931237</v>
      </c>
      <c r="G27">
        <v>8.7231302781574011E-2</v>
      </c>
      <c r="H27">
        <v>-4.7838134212447002E-2</v>
      </c>
      <c r="I27">
        <v>-9.0608738746179002E-2</v>
      </c>
    </row>
    <row r="28" spans="1:9">
      <c r="A28" s="1" t="s">
        <v>41</v>
      </c>
      <c r="B28" t="str">
        <f>HYPERLINK("https://www.suredividend.com/sure-analysis-PEP/","PepsiCo Inc")</f>
        <v>PepsiCo Inc</v>
      </c>
      <c r="C28">
        <v>-1.2193940930105999E-2</v>
      </c>
      <c r="D28">
        <v>-2.0339051381805001E-2</v>
      </c>
      <c r="E28">
        <v>8.5932170641977002E-2</v>
      </c>
      <c r="F28">
        <v>-4.2503259452411013E-2</v>
      </c>
      <c r="G28">
        <v>0.19012121604978199</v>
      </c>
      <c r="H28">
        <v>0.45510391523693811</v>
      </c>
      <c r="I28">
        <v>0.69317504134568608</v>
      </c>
    </row>
    <row r="29" spans="1:9">
      <c r="A29" s="1" t="s">
        <v>42</v>
      </c>
      <c r="B29" t="str">
        <f>HYPERLINK("https://www.suredividend.com/sure-analysis-PG/","Procter &amp; Gamble Co.")</f>
        <v>Procter &amp; Gamble Co.</v>
      </c>
      <c r="C29">
        <v>-3.4188574317491997E-2</v>
      </c>
      <c r="D29">
        <v>-4.0256115910284003E-2</v>
      </c>
      <c r="E29">
        <v>7.7027592709785001E-2</v>
      </c>
      <c r="F29">
        <v>-6.0673613121436001E-2</v>
      </c>
      <c r="G29">
        <v>0.15595875065993201</v>
      </c>
      <c r="H29">
        <v>0.49426950626433602</v>
      </c>
      <c r="I29">
        <v>0.9407649532110941</v>
      </c>
    </row>
    <row r="30" spans="1:9">
      <c r="A30" s="1" t="s">
        <v>43</v>
      </c>
      <c r="B30" t="str">
        <f>HYPERLINK("https://www.suredividend.com/sure-analysis-PPG/","PPG Industries, Inc.")</f>
        <v>PPG Industries, Inc.</v>
      </c>
      <c r="C30">
        <v>-8.2429654830250013E-2</v>
      </c>
      <c r="D30">
        <v>-0.22204661951433399</v>
      </c>
      <c r="E30">
        <v>-0.122098554710837</v>
      </c>
      <c r="F30">
        <v>-0.24631818925412499</v>
      </c>
      <c r="G30">
        <v>-0.15190170287866001</v>
      </c>
      <c r="H30">
        <v>0.48995037335076502</v>
      </c>
      <c r="I30">
        <v>0.35446037633199201</v>
      </c>
    </row>
    <row r="31" spans="1:9">
      <c r="A31" s="1" t="s">
        <v>44</v>
      </c>
      <c r="B31" t="str">
        <f>HYPERLINK("https://www.suredividend.com/sure-analysis-PH/","Parker-Hannifin Corp.")</f>
        <v>Parker-Hannifin Corp.</v>
      </c>
      <c r="C31">
        <v>-2.536997885835E-2</v>
      </c>
      <c r="D31">
        <v>-6.5744044813919003E-2</v>
      </c>
      <c r="E31">
        <v>1.5489865555897001E-2</v>
      </c>
      <c r="F31">
        <v>-8.4040390150918007E-2</v>
      </c>
      <c r="G31">
        <v>-7.3478575448187006E-2</v>
      </c>
      <c r="H31">
        <v>1.292985483995762</v>
      </c>
      <c r="I31">
        <v>1.014006439439382</v>
      </c>
    </row>
    <row r="32" spans="1:9">
      <c r="A32" s="1" t="s">
        <v>45</v>
      </c>
      <c r="B32" t="str">
        <f>HYPERLINK("https://www.suredividend.com/sure-analysis-SCL/","Stepan Co.")</f>
        <v>Stepan Co.</v>
      </c>
      <c r="C32">
        <v>-3.8513770438372001E-2</v>
      </c>
      <c r="D32">
        <v>-0.15498690895568101</v>
      </c>
      <c r="E32">
        <v>-8.8513316342525003E-2</v>
      </c>
      <c r="F32">
        <v>-0.185649216523354</v>
      </c>
      <c r="G32">
        <v>-0.21713442800530999</v>
      </c>
      <c r="H32">
        <v>0.20368658096459499</v>
      </c>
      <c r="I32">
        <v>0.35631454559631298</v>
      </c>
    </row>
    <row r="33" spans="1:9">
      <c r="A33" s="1" t="s">
        <v>46</v>
      </c>
      <c r="B33" t="str">
        <f>HYPERLINK("https://www.suredividend.com/sure-analysis-SJW/","SJW Group")</f>
        <v>SJW Group</v>
      </c>
      <c r="C33">
        <v>4.3116723129042002E-2</v>
      </c>
      <c r="D33">
        <v>-3.1132762272819001E-2</v>
      </c>
      <c r="E33">
        <v>3.8261165445858003E-2</v>
      </c>
      <c r="F33">
        <v>-6.9648625486189011E-2</v>
      </c>
      <c r="G33">
        <v>0.108696079137397</v>
      </c>
      <c r="H33">
        <v>0.233208143470131</v>
      </c>
      <c r="I33">
        <v>0.57095746309154405</v>
      </c>
    </row>
    <row r="34" spans="1:9">
      <c r="A34" s="1" t="s">
        <v>47</v>
      </c>
      <c r="B34" t="str">
        <f>HYPERLINK("https://www.suredividend.com/sure-analysis-SWK/","Stanley Black &amp; Decker Inc")</f>
        <v>Stanley Black &amp; Decker Inc</v>
      </c>
      <c r="C34">
        <v>-0.141396992778969</v>
      </c>
      <c r="D34">
        <v>-0.23710603299549499</v>
      </c>
      <c r="E34">
        <v>-0.246881106636125</v>
      </c>
      <c r="F34">
        <v>-0.26307270763773499</v>
      </c>
      <c r="G34">
        <v>-0.30403245567559201</v>
      </c>
      <c r="H34">
        <v>0.33424649605957402</v>
      </c>
      <c r="I34">
        <v>0.15614376905208999</v>
      </c>
    </row>
    <row r="35" spans="1:9">
      <c r="A35" s="1" t="s">
        <v>48</v>
      </c>
      <c r="B35" t="str">
        <f>HYPERLINK("https://www.suredividend.com/sure-analysis-TGT/","Target Corp")</f>
        <v>Target Corp</v>
      </c>
      <c r="C35">
        <v>9.7329585382993009E-2</v>
      </c>
      <c r="D35">
        <v>-6.5724089698860006E-3</v>
      </c>
      <c r="E35">
        <v>-8.752665085007201E-2</v>
      </c>
      <c r="F35">
        <v>-5.1341925253849001E-2</v>
      </c>
      <c r="G35">
        <v>0.103666164839592</v>
      </c>
      <c r="H35">
        <v>1.341889516292313</v>
      </c>
      <c r="I35">
        <v>3.585874223573168</v>
      </c>
    </row>
    <row r="36" spans="1:9">
      <c r="A36" s="1" t="s">
        <v>49</v>
      </c>
      <c r="B36" t="str">
        <f>HYPERLINK("https://www.suredividend.com/sure-analysis-TR/","Tootsie Roll Industries, Inc.")</f>
        <v>Tootsie Roll Industries, Inc.</v>
      </c>
      <c r="C36">
        <v>6.3119712716058998E-2</v>
      </c>
      <c r="D36">
        <v>-2.7084099182142E-2</v>
      </c>
      <c r="E36">
        <v>0.206355299052737</v>
      </c>
      <c r="F36">
        <v>3.2605969400550001E-3</v>
      </c>
      <c r="G36">
        <v>9.0522676365709001E-2</v>
      </c>
      <c r="H36">
        <v>9.0755844220233001E-2</v>
      </c>
      <c r="I36">
        <v>0.11118126144327301</v>
      </c>
    </row>
    <row r="37" spans="1:9">
      <c r="A37" s="1" t="s">
        <v>50</v>
      </c>
      <c r="B37" t="str">
        <f>HYPERLINK("https://www.suredividend.com/sure-analysis-MO/","Altria Group Inc.")</f>
        <v>Altria Group Inc.</v>
      </c>
      <c r="C37">
        <v>5.9486972775808007E-2</v>
      </c>
      <c r="D37">
        <v>0.167929636704617</v>
      </c>
      <c r="E37">
        <v>0.14712608759833001</v>
      </c>
      <c r="F37">
        <v>0.15092533366531699</v>
      </c>
      <c r="G37">
        <v>9.7189908799413013E-2</v>
      </c>
      <c r="H37">
        <v>0.70131485429992801</v>
      </c>
      <c r="I37">
        <v>1.1982613980155999E-2</v>
      </c>
    </row>
    <row r="38" spans="1:9">
      <c r="A38" s="1" t="s">
        <v>51</v>
      </c>
      <c r="B38" t="str">
        <f>HYPERLINK("https://www.suredividend.com/sure-analysis-FUL/","H.B. Fuller Company")</f>
        <v>H.B. Fuller Company</v>
      </c>
      <c r="C38">
        <v>-4.3216943331425013E-2</v>
      </c>
      <c r="D38">
        <v>-0.15302117827092601</v>
      </c>
      <c r="E38">
        <v>2.2478937943205001E-2</v>
      </c>
      <c r="F38">
        <v>-0.17257493048070099</v>
      </c>
      <c r="G38">
        <v>5.9379773229983002E-2</v>
      </c>
      <c r="H38">
        <v>1.418030711810955</v>
      </c>
      <c r="I38">
        <v>0.38945749644115102</v>
      </c>
    </row>
    <row r="39" spans="1:9">
      <c r="A39" s="1" t="s">
        <v>52</v>
      </c>
      <c r="B39" t="str">
        <f>HYPERLINK("https://www.suredividend.com/sure-analysis-SYY/","Sysco Corp.")</f>
        <v>Sysco Corp.</v>
      </c>
      <c r="C39">
        <v>-7.2664756446991011E-2</v>
      </c>
      <c r="D39">
        <v>6.1799876116786008E-2</v>
      </c>
      <c r="E39">
        <v>1.7176721726546999E-2</v>
      </c>
      <c r="F39">
        <v>3.6116158725158012E-2</v>
      </c>
      <c r="G39">
        <v>2.7244645720575E-2</v>
      </c>
      <c r="H39">
        <v>0.59953660687102805</v>
      </c>
      <c r="I39">
        <v>0.71527786611038302</v>
      </c>
    </row>
    <row r="40" spans="1:9">
      <c r="A40" s="1" t="s">
        <v>53</v>
      </c>
      <c r="B40" t="str">
        <f>HYPERLINK("https://www.suredividend.com/sure-analysis-UVV/","Universal Corp.")</f>
        <v>Universal Corp.</v>
      </c>
      <c r="C40">
        <v>6.2569213732004011E-2</v>
      </c>
      <c r="D40">
        <v>8.412770749454801E-2</v>
      </c>
      <c r="E40">
        <v>0.24570483914243901</v>
      </c>
      <c r="F40">
        <v>6.280853200609901E-2</v>
      </c>
      <c r="G40">
        <v>3.1725977021380997E-2</v>
      </c>
      <c r="H40">
        <v>0.51502392143033804</v>
      </c>
      <c r="I40">
        <v>6.460292363596E-2</v>
      </c>
    </row>
    <row r="41" spans="1:9">
      <c r="A41" s="1" t="s">
        <v>54</v>
      </c>
      <c r="B41" t="str">
        <f>HYPERLINK("https://www.suredividend.com/sure-analysis-NFG/","National Fuel Gas Co.")</f>
        <v>National Fuel Gas Co.</v>
      </c>
      <c r="C41">
        <v>0.11655542894351199</v>
      </c>
      <c r="D41">
        <v>9.4555627011698007E-2</v>
      </c>
      <c r="E41">
        <v>0.34481230663053802</v>
      </c>
      <c r="F41">
        <v>7.2724429152330003E-2</v>
      </c>
      <c r="G41">
        <v>0.40306879107796301</v>
      </c>
      <c r="H41">
        <v>0.97624700350359606</v>
      </c>
      <c r="I41">
        <v>0.36293546771796198</v>
      </c>
    </row>
  </sheetData>
  <autoFilter ref="A1:I41"/>
  <conditionalFormatting sqref="A1:I1">
    <cfRule type="cellIs" dxfId="25" priority="10" operator="notEqual">
      <formula>-13.345</formula>
    </cfRule>
  </conditionalFormatting>
  <conditionalFormatting sqref="A2:A41">
    <cfRule type="cellIs" dxfId="24" priority="1" operator="notEqual">
      <formula>"None"</formula>
    </cfRule>
  </conditionalFormatting>
  <conditionalFormatting sqref="B2:B41">
    <cfRule type="cellIs" dxfId="23" priority="2" operator="notEqual">
      <formula>"None"</formula>
    </cfRule>
  </conditionalFormatting>
  <conditionalFormatting sqref="C2:C41">
    <cfRule type="cellIs" dxfId="22" priority="3" operator="notEqual">
      <formula>"None"</formula>
    </cfRule>
  </conditionalFormatting>
  <conditionalFormatting sqref="D2:D41">
    <cfRule type="cellIs" dxfId="21" priority="4" operator="notEqual">
      <formula>"None"</formula>
    </cfRule>
  </conditionalFormatting>
  <conditionalFormatting sqref="E2:E41">
    <cfRule type="cellIs" dxfId="20" priority="5" operator="notEqual">
      <formula>"None"</formula>
    </cfRule>
  </conditionalFormatting>
  <conditionalFormatting sqref="F2:F41">
    <cfRule type="cellIs" dxfId="19" priority="6" operator="notEqual">
      <formula>"None"</formula>
    </cfRule>
  </conditionalFormatting>
  <conditionalFormatting sqref="G2:G41">
    <cfRule type="cellIs" dxfId="18" priority="7" operator="notEqual">
      <formula>"None"</formula>
    </cfRule>
  </conditionalFormatting>
  <conditionalFormatting sqref="H2:H41">
    <cfRule type="cellIs" dxfId="17" priority="8" operator="notEqual">
      <formula>"None"</formula>
    </cfRule>
  </conditionalFormatting>
  <conditionalFormatting sqref="I2:I41">
    <cfRule type="cellIs" dxfId="16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5.7109375" customWidth="1"/>
    <col min="2" max="2" width="0" hidden="1" customWidth="1"/>
  </cols>
  <sheetData>
    <row r="1" spans="1:2">
      <c r="A1" s="1" t="s">
        <v>72</v>
      </c>
      <c r="B1" s="1"/>
    </row>
    <row r="2" spans="1:2">
      <c r="A2" s="1" t="s">
        <v>73</v>
      </c>
    </row>
    <row r="3" spans="1:2">
      <c r="A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Characteristics</vt:lpstr>
      <vt:lpstr>Performance</vt:lpstr>
      <vt:lpstr>Notes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dcterms:created xsi:type="dcterms:W3CDTF">2022-03-27T12:34:33Z</dcterms:created>
  <dcterms:modified xsi:type="dcterms:W3CDTF">2022-03-28T13:02:51Z</dcterms:modified>
</cp:coreProperties>
</file>